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60" windowWidth="22020" windowHeight="9288"/>
  </bookViews>
  <sheets>
    <sheet name="2081" sheetId="1" r:id="rId1"/>
    <sheet name="TU 2079" sheetId="2" r:id="rId2"/>
    <sheet name="tu2075" sheetId="3" r:id="rId3"/>
    <sheet name="TU 2073" sheetId="4" r:id="rId4"/>
    <sheet name="PP18" sheetId="5" r:id="rId5"/>
  </sheets>
  <calcPr calcId="144525"/>
</workbook>
</file>

<file path=xl/calcChain.xml><?xml version="1.0" encoding="utf-8"?>
<calcChain xmlns="http://schemas.openxmlformats.org/spreadsheetml/2006/main">
  <c r="B39" i="5" l="1"/>
  <c r="E31" i="5" l="1"/>
  <c r="D12" i="5"/>
  <c r="B45" i="5"/>
  <c r="B41" i="5"/>
  <c r="D31" i="5"/>
  <c r="C31" i="5"/>
  <c r="C34" i="5" s="1"/>
  <c r="D13" i="5"/>
  <c r="C13" i="5"/>
  <c r="B13" i="5"/>
  <c r="E13" i="5"/>
  <c r="E12" i="5"/>
  <c r="C12" i="5"/>
  <c r="C14" i="5" s="1"/>
  <c r="B12" i="5"/>
  <c r="D14" i="5" l="1"/>
  <c r="B14" i="5"/>
  <c r="B16" i="5" s="1"/>
  <c r="B17" i="5" s="1"/>
  <c r="B21" i="5" s="1"/>
  <c r="B27" i="5" s="1"/>
  <c r="E14" i="5"/>
  <c r="E16" i="5" s="1"/>
  <c r="C16" i="5"/>
  <c r="C17" i="5" s="1"/>
  <c r="C21" i="5" s="1"/>
  <c r="C27" i="5" s="1"/>
  <c r="B12" i="4"/>
  <c r="B21" i="4"/>
  <c r="B28" i="4"/>
  <c r="B17" i="4"/>
  <c r="B13" i="4"/>
  <c r="B10" i="4"/>
  <c r="B8" i="4"/>
  <c r="D16" i="5" l="1"/>
  <c r="E17" i="5"/>
  <c r="E21" i="5" s="1"/>
  <c r="E27" i="5" s="1"/>
  <c r="C31" i="3"/>
  <c r="B31" i="3"/>
  <c r="B47" i="3"/>
  <c r="B14" i="3"/>
  <c r="C13" i="3"/>
  <c r="C14" i="3" s="1"/>
  <c r="B13" i="3"/>
  <c r="D17" i="5" l="1"/>
  <c r="D21" i="5" s="1"/>
  <c r="D27" i="5" s="1"/>
  <c r="D22" i="2"/>
  <c r="C18" i="2"/>
  <c r="D18" i="2"/>
  <c r="B18" i="2"/>
  <c r="C13" i="2"/>
  <c r="D13" i="2"/>
  <c r="B13" i="2"/>
  <c r="C28" i="1" l="1"/>
  <c r="B28" i="1"/>
  <c r="B15" i="1"/>
  <c r="C14" i="1"/>
  <c r="C15" i="1" s="1"/>
  <c r="B14" i="1"/>
  <c r="C10" i="1"/>
  <c r="B10" i="1"/>
</calcChain>
</file>

<file path=xl/sharedStrings.xml><?xml version="1.0" encoding="utf-8"?>
<sst xmlns="http://schemas.openxmlformats.org/spreadsheetml/2006/main" count="301" uniqueCount="205">
  <si>
    <t>TU 2081</t>
  </si>
  <si>
    <t>Solution</t>
  </si>
  <si>
    <t xml:space="preserve">Calculation Allowable Depreciation </t>
  </si>
  <si>
    <t>B</t>
  </si>
  <si>
    <t>C</t>
  </si>
  <si>
    <t>Opening WDV</t>
  </si>
  <si>
    <t>Add: Addition or Absorbed</t>
  </si>
  <si>
    <t>1st ashwin(150000x3/3)</t>
  </si>
  <si>
    <t>-</t>
  </si>
  <si>
    <t>1st Falgun(300000x2/3)</t>
  </si>
  <si>
    <t>21st Baisakh(600000x1/3)</t>
  </si>
  <si>
    <t>Total Assets</t>
  </si>
  <si>
    <t>Less: Disposed or sales</t>
  </si>
  <si>
    <t>Rate of depreciation</t>
  </si>
  <si>
    <t>Trding company,Compay pvt. Ltd, Traders, firm, Ram Rice mill---- Normal rate(5,25,20,15)</t>
  </si>
  <si>
    <t>Liquor manufacturing company, gorkha beer insdustry, Surya nepal segregate karkhana----- normal rate(5,25,20,15)</t>
  </si>
  <si>
    <t>Closing WDV at year end</t>
  </si>
  <si>
    <t>Depreciation base(A)</t>
  </si>
  <si>
    <t>Allowable depreciation(B)</t>
  </si>
  <si>
    <t>Closing WDV at year end(A-B)</t>
  </si>
  <si>
    <t xml:space="preserve">Calculation Opening WDV for next year </t>
  </si>
  <si>
    <t>Particulars\Blocks</t>
  </si>
  <si>
    <t>This year</t>
  </si>
  <si>
    <t>Next year</t>
  </si>
  <si>
    <t>Add: Unabsorbed assets</t>
  </si>
  <si>
    <t>1st Falgun(300000x1/3)</t>
  </si>
  <si>
    <t>Capitalized Repairs</t>
  </si>
  <si>
    <t>21st Baisakh(600000x2/3)</t>
  </si>
  <si>
    <t>600000-200000=400000</t>
  </si>
  <si>
    <t>Working note for capitalized repairs</t>
  </si>
  <si>
    <t>Depreciation Base</t>
  </si>
  <si>
    <t>Actual repair and maintenance cost</t>
  </si>
  <si>
    <t>Allowable 7% of depreciation base</t>
  </si>
  <si>
    <t>Capitalized repair</t>
  </si>
  <si>
    <t>(whichever is less)</t>
  </si>
  <si>
    <t>Openig WDV</t>
  </si>
  <si>
    <t>If allowable is more than actual repair then capitalized repair is 0</t>
  </si>
  <si>
    <t>if actual repair is less than allowable repair then capitalized repair is 0</t>
  </si>
  <si>
    <t>OR</t>
  </si>
  <si>
    <t>2079 TU</t>
  </si>
  <si>
    <t>Calculation of Allowable deperciation and Closing WDV</t>
  </si>
  <si>
    <t>of XYZ company</t>
  </si>
  <si>
    <t>Particular\Blocks</t>
  </si>
  <si>
    <t>Block B</t>
  </si>
  <si>
    <t>Block C</t>
  </si>
  <si>
    <t>Add: Addition or Abosorbed</t>
  </si>
  <si>
    <t>10th Jestha Plant(600000x1/3)</t>
  </si>
  <si>
    <t>Block D</t>
  </si>
  <si>
    <t>1st ashwin 2 car(300000x2)x3/3</t>
  </si>
  <si>
    <t>Less : Sold or disposal</t>
  </si>
  <si>
    <t>Depreciation base</t>
  </si>
  <si>
    <t>Rate of Depreciation</t>
  </si>
  <si>
    <t>Closing WDV</t>
  </si>
  <si>
    <t>Opening WDV for next year</t>
  </si>
  <si>
    <t>Bolck B</t>
  </si>
  <si>
    <t>Add: Unabsorbed Assets</t>
  </si>
  <si>
    <t>10th Jestha Plant(600000x2/3)</t>
  </si>
  <si>
    <t>Purchase or additon</t>
  </si>
  <si>
    <t>Purchase date</t>
  </si>
  <si>
    <t>1st shrawan to 30 poush</t>
  </si>
  <si>
    <t>3/3</t>
  </si>
  <si>
    <t>0</t>
  </si>
  <si>
    <t>2/3+1/3=1=100%</t>
  </si>
  <si>
    <t>1st magh to 30 chaitra</t>
  </si>
  <si>
    <t>2/3</t>
  </si>
  <si>
    <t>1/3</t>
  </si>
  <si>
    <t>0.6666+.3333=1=100%</t>
  </si>
  <si>
    <t>Working note for capitalized repair</t>
  </si>
  <si>
    <t>D</t>
  </si>
  <si>
    <t>Actual repair cost(given in qn)</t>
  </si>
  <si>
    <t>Closing WDV next year=Opening WDV</t>
  </si>
  <si>
    <t>Closing WDV this year= Closing WDV</t>
  </si>
  <si>
    <t>of industrial(Special) company</t>
  </si>
  <si>
    <t>Add: Purchased or absorbed</t>
  </si>
  <si>
    <t>Magh Plant(600000x2/3)</t>
  </si>
  <si>
    <t>Ashad furniture(150000x1/3</t>
  </si>
  <si>
    <t>Less: Disposal(cash Value)</t>
  </si>
  <si>
    <t>25+25x1/3=33.33, 15+15x1/3=20</t>
  </si>
  <si>
    <t>Alloawable Depreciation(B)</t>
  </si>
  <si>
    <t>working Note Special industry rate</t>
  </si>
  <si>
    <t>Manufacturing company, Industry pvt. ltd, production company , special company----  Special rate(6.67,33.33,26.67,20)</t>
  </si>
  <si>
    <t>b. Calculation of Opening WDV next year</t>
  </si>
  <si>
    <t>Add: Capitalized Reair</t>
  </si>
  <si>
    <t>Capitalized Pollution control cost</t>
  </si>
  <si>
    <t>Adjusted taxable income before business loss</t>
  </si>
  <si>
    <t>Less: Uncovered business loss last year</t>
  </si>
  <si>
    <t>Adjusted taxable income after business loss</t>
  </si>
  <si>
    <t>Allowable pollution control cost(50% of Adj Taxable income</t>
  </si>
  <si>
    <t>Actual pollution control cost</t>
  </si>
  <si>
    <t>(whichver is less)</t>
  </si>
  <si>
    <t>Capitalized pollution control cost(PPC)(500000-450000)</t>
  </si>
  <si>
    <t>Capitalized Repair</t>
  </si>
  <si>
    <t>Capitalized Repair:</t>
  </si>
  <si>
    <t>Capitalized Pollution control cost(PPC) for Group D:</t>
  </si>
  <si>
    <t>Allowable 7% of Depreaciation base</t>
  </si>
  <si>
    <t>Actual repair cost</t>
  </si>
  <si>
    <t>Opening WDV next year</t>
  </si>
  <si>
    <t>Magh plant(600000x1/3)</t>
  </si>
  <si>
    <t>Add: Unabsorbed Assets:</t>
  </si>
  <si>
    <t>TU 2075</t>
  </si>
  <si>
    <t>Calculation of Allowable depreciation and Closing WDV</t>
  </si>
  <si>
    <t>Bolck C</t>
  </si>
  <si>
    <t>Add: Absorbed/Purchase</t>
  </si>
  <si>
    <t>1st falgun truck 2400000x2/3)</t>
  </si>
  <si>
    <t>1st Baisakh Car(2000000x1/3)</t>
  </si>
  <si>
    <t>Less: Disposal/sales</t>
  </si>
  <si>
    <t>Allowable depreciation</t>
  </si>
  <si>
    <t>Calculation of opening WDV</t>
  </si>
  <si>
    <t>Particulatrs\Bolcks</t>
  </si>
  <si>
    <t>Add: Unabsorbed/Purchase</t>
  </si>
  <si>
    <t>1st falgun truck (2400000x1/3)</t>
  </si>
  <si>
    <t>1st Baisakh Car(2000000x2/3)</t>
  </si>
  <si>
    <t>Woring note for capitalized repair</t>
  </si>
  <si>
    <t>Allowable depreciaiton 7%</t>
  </si>
  <si>
    <t>(Whichever is less)</t>
  </si>
  <si>
    <t xml:space="preserve">Capitalized repair </t>
  </si>
  <si>
    <t>Add: Purchased(300000x2/3)</t>
  </si>
  <si>
    <t>Less: Disposal</t>
  </si>
  <si>
    <t>Allowable Repair 7% of 700000</t>
  </si>
  <si>
    <t>Actual repair</t>
  </si>
  <si>
    <t>Allowable Repair =49000</t>
  </si>
  <si>
    <t>Capitalized repair=1000</t>
  </si>
  <si>
    <t>(which ever is less)</t>
  </si>
  <si>
    <t>Allowable Depreciation= Depn Basex Rate of Depn</t>
  </si>
  <si>
    <t>Rate of Depn= Allowable Depn/Depn Base</t>
  </si>
  <si>
    <t>Opening WDV=</t>
  </si>
  <si>
    <t>Purchase(900000x2/3)</t>
  </si>
  <si>
    <t>Depn Base</t>
  </si>
  <si>
    <t>320000/1600000</t>
  </si>
  <si>
    <t>0.20=20%= Bloack C</t>
  </si>
  <si>
    <t>320000=1600000xRate of Depn=0.20=20%</t>
  </si>
  <si>
    <t>The assets is falls under Block C</t>
  </si>
  <si>
    <t>Finding Block of assets</t>
  </si>
  <si>
    <t>A</t>
  </si>
  <si>
    <t>Add: Unabsorbed PCC Last yr</t>
  </si>
  <si>
    <t>Unabsorbed RD cost last yr</t>
  </si>
  <si>
    <t>Add:  Purchase</t>
  </si>
  <si>
    <t>ashwin (600000x3/3)</t>
  </si>
  <si>
    <t>Falgun (1200000x2/3)</t>
  </si>
  <si>
    <t>Ashad(1800000x1/3)</t>
  </si>
  <si>
    <t>Allowable Depreciation(B)</t>
  </si>
  <si>
    <t>Closing WDV (A-B)</t>
  </si>
  <si>
    <t>b. Calculation of Openig WDV for next year</t>
  </si>
  <si>
    <t>Falgun(1200000x1/3)</t>
  </si>
  <si>
    <t>Ashad(1800000x2/3)</t>
  </si>
  <si>
    <t>Unabsorbed(Capitalized) PCC</t>
  </si>
  <si>
    <t>Woriking note of Capitalized Repair</t>
  </si>
  <si>
    <t>Alloawble repair 7% of Depn base</t>
  </si>
  <si>
    <t>Actual repair expenses</t>
  </si>
  <si>
    <t>Working note for PCC</t>
  </si>
  <si>
    <t>Gross income from Business</t>
  </si>
  <si>
    <t>Less: Total Deduction before PCC</t>
  </si>
  <si>
    <t>Business Loss</t>
  </si>
  <si>
    <t>Ajusted Taxable income before PCC</t>
  </si>
  <si>
    <t>Exp</t>
  </si>
  <si>
    <t xml:space="preserve">Less: Allowable PCC 50% </t>
  </si>
  <si>
    <t>Actual PCC</t>
  </si>
  <si>
    <t>Capitalized PCC</t>
  </si>
  <si>
    <t>(520000-250000)</t>
  </si>
  <si>
    <t>Magh to chaitra end 2/3 ,1/3</t>
  </si>
  <si>
    <t>Baisakh to ashad end 1/3,2/3</t>
  </si>
  <si>
    <t>A=5%</t>
  </si>
  <si>
    <t>B=25%</t>
  </si>
  <si>
    <t>C=20%</t>
  </si>
  <si>
    <t>D=15%</t>
  </si>
  <si>
    <t>E= cost/life</t>
  </si>
  <si>
    <t>Depn base= Opening +purchase- sales</t>
  </si>
  <si>
    <t>shrawan to poush end 3/3, 0</t>
  </si>
  <si>
    <t>A=Building</t>
  </si>
  <si>
    <t>B= Furniture</t>
  </si>
  <si>
    <t>C= Motor vehicle</t>
  </si>
  <si>
    <t>D= Plant machinery</t>
  </si>
  <si>
    <t>1st baisakh to 30 Ashad</t>
  </si>
  <si>
    <t>1 st  baisakh to 30 Ashad</t>
  </si>
  <si>
    <t>25+25 x1/3=33.33%</t>
  </si>
  <si>
    <t>15+15*1/3=20%</t>
  </si>
  <si>
    <t>Ashad(150000x2/3) furniture</t>
  </si>
  <si>
    <t>Production industry, Hetauda cement factory</t>
  </si>
  <si>
    <t>Hetauda company, Kailali trading Pvt. Ltd. Bima company, Janakpur</t>
  </si>
  <si>
    <t>churot karkhna, Everest liqour industry - Normal industry(1/3 add nagarne)</t>
  </si>
  <si>
    <t>normal rate( 5,25,20,15% rakhne)</t>
  </si>
  <si>
    <t>Special rate 6.66, 33.33,26.67,20% rakhne)</t>
  </si>
  <si>
    <t>Specaial or industry run by individual or person vanema normal rate (5,25,20,15%)rakhnae</t>
  </si>
  <si>
    <t>Manufacturing company or industry running by entity (company ma darta vayako)</t>
  </si>
  <si>
    <t>Kailali Rice Mill Pvt. Ltd., Ktm Miniral industry , agro industry--- Special industry (1/3) add garne</t>
  </si>
  <si>
    <t>100000---2080---2082------400000</t>
  </si>
  <si>
    <t>300000 tax tirne</t>
  </si>
  <si>
    <t>Marga/Mansir(900000x3/3)</t>
  </si>
  <si>
    <t>C(Automobile)</t>
  </si>
  <si>
    <t>B(computer)</t>
  </si>
  <si>
    <t>D( P&amp;L)</t>
  </si>
  <si>
    <t>A(Building)</t>
  </si>
  <si>
    <t>Less: Disposal Sales(BV+Gain-Loss)</t>
  </si>
  <si>
    <t xml:space="preserve">B </t>
  </si>
  <si>
    <t>Normal</t>
  </si>
  <si>
    <t>Special industry</t>
  </si>
  <si>
    <t>5+5x1/3=6.67</t>
  </si>
  <si>
    <t>25+25x1/3=33.33</t>
  </si>
  <si>
    <t>20+20x1/3=26.67</t>
  </si>
  <si>
    <t>15+15x1/3=20</t>
  </si>
  <si>
    <t>Capitalized repair= Actual reapir - Allowable repair</t>
  </si>
  <si>
    <t>250000-175000=75000</t>
  </si>
  <si>
    <t>Note: actual reapair allowable  repair vanda badhi vaya matra capitalized repair hunxa</t>
  </si>
  <si>
    <t>yadi actual repair allowable kam vayama capitalized repair hudaina(0) hunxa</t>
  </si>
  <si>
    <t>Adj Taxable income before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</si>
</sst>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9" fontId="2" fillId="0" borderId="1" xfId="0" applyNumberFormat="1" applyFont="1" applyBorder="1"/>
    <xf numFmtId="16" fontId="2" fillId="0" borderId="0" xfId="0" applyNumberFormat="1" applyFont="1"/>
    <xf numFmtId="0" fontId="1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49" fontId="2" fillId="0" borderId="0" xfId="0" applyNumberFormat="1" applyFont="1"/>
    <xf numFmtId="10" fontId="2" fillId="0" borderId="1" xfId="0" applyNumberFormat="1" applyFont="1" applyBorder="1"/>
    <xf numFmtId="0" fontId="2" fillId="0" borderId="0" xfId="0" applyFont="1" applyBorder="1"/>
    <xf numFmtId="0" fontId="1" fillId="2" borderId="1" xfId="0" applyFont="1" applyFill="1" applyBorder="1"/>
    <xf numFmtId="0" fontId="2" fillId="0" borderId="1" xfId="0" applyFont="1" applyFill="1" applyBorder="1"/>
    <xf numFmtId="0" fontId="2" fillId="0" borderId="2" xfId="0" applyFont="1" applyBorder="1"/>
    <xf numFmtId="9" fontId="2" fillId="0" borderId="2" xfId="0" applyNumberFormat="1" applyFont="1" applyBorder="1"/>
    <xf numFmtId="0" fontId="2" fillId="2" borderId="0" xfId="0" applyFont="1" applyFill="1"/>
    <xf numFmtId="0" fontId="4" fillId="0" borderId="1" xfId="0" applyFont="1" applyBorder="1"/>
    <xf numFmtId="9" fontId="1" fillId="0" borderId="1" xfId="0" applyNumberFormat="1" applyFont="1" applyBorder="1"/>
    <xf numFmtId="10" fontId="1" fillId="0" borderId="1" xfId="0" applyNumberFormat="1" applyFont="1" applyBorder="1"/>
    <xf numFmtId="0" fontId="1" fillId="2" borderId="0" xfId="0" applyFont="1" applyFill="1"/>
    <xf numFmtId="9" fontId="1" fillId="0" borderId="0" xfId="0" applyNumberFormat="1" applyFont="1"/>
    <xf numFmtId="0" fontId="5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33</xdr:row>
      <xdr:rowOff>152400</xdr:rowOff>
    </xdr:from>
    <xdr:to>
      <xdr:col>17</xdr:col>
      <xdr:colOff>457200</xdr:colOff>
      <xdr:row>51</xdr:row>
      <xdr:rowOff>53340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820" y="10965180"/>
          <a:ext cx="8831580" cy="5798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</xdr:colOff>
      <xdr:row>29</xdr:row>
      <xdr:rowOff>236220</xdr:rowOff>
    </xdr:from>
    <xdr:to>
      <xdr:col>16</xdr:col>
      <xdr:colOff>167640</xdr:colOff>
      <xdr:row>46</xdr:row>
      <xdr:rowOff>237156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0980" y="9288780"/>
          <a:ext cx="9121140" cy="4839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18</xdr:col>
      <xdr:colOff>39368</xdr:colOff>
      <xdr:row>20</xdr:row>
      <xdr:rowOff>75484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5920" y="0"/>
          <a:ext cx="9107168" cy="6628684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25</xdr:row>
      <xdr:rowOff>251460</xdr:rowOff>
    </xdr:from>
    <xdr:to>
      <xdr:col>13</xdr:col>
      <xdr:colOff>1268</xdr:colOff>
      <xdr:row>42</xdr:row>
      <xdr:rowOff>305513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2720" y="8442960"/>
          <a:ext cx="4954268" cy="562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42</xdr:row>
      <xdr:rowOff>220980</xdr:rowOff>
    </xdr:from>
    <xdr:to>
      <xdr:col>11</xdr:col>
      <xdr:colOff>205740</xdr:colOff>
      <xdr:row>63</xdr:row>
      <xdr:rowOff>92588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4060" y="11422380"/>
          <a:ext cx="8305800" cy="547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0" workbookViewId="0">
      <selection activeCell="C32" sqref="C32"/>
    </sheetView>
  </sheetViews>
  <sheetFormatPr defaultRowHeight="25.8" x14ac:dyDescent="0.5"/>
  <cols>
    <col min="1" max="1" width="49.88671875" style="2" customWidth="1"/>
    <col min="2" max="2" width="17.21875" style="2" customWidth="1"/>
    <col min="3" max="3" width="18.88671875" style="2" customWidth="1"/>
    <col min="4" max="4" width="10.6640625" style="2" bestFit="1" customWidth="1"/>
    <col min="5" max="16384" width="8.88671875" style="2"/>
  </cols>
  <sheetData>
    <row r="1" spans="1:9" x14ac:dyDescent="0.5">
      <c r="A1" s="1" t="s">
        <v>0</v>
      </c>
    </row>
    <row r="2" spans="1:9" x14ac:dyDescent="0.5">
      <c r="A2" s="2" t="s">
        <v>1</v>
      </c>
    </row>
    <row r="3" spans="1:9" x14ac:dyDescent="0.5">
      <c r="A3" s="2" t="s">
        <v>2</v>
      </c>
    </row>
    <row r="4" spans="1:9" x14ac:dyDescent="0.5">
      <c r="A4" s="3" t="s">
        <v>21</v>
      </c>
      <c r="B4" s="3" t="s">
        <v>3</v>
      </c>
      <c r="C4" s="3" t="s">
        <v>4</v>
      </c>
    </row>
    <row r="5" spans="1:9" x14ac:dyDescent="0.5">
      <c r="A5" s="3" t="s">
        <v>5</v>
      </c>
      <c r="B5" s="3">
        <v>400000</v>
      </c>
      <c r="C5" s="3">
        <v>900000</v>
      </c>
    </row>
    <row r="6" spans="1:9" x14ac:dyDescent="0.5">
      <c r="A6" s="3" t="s">
        <v>6</v>
      </c>
      <c r="B6" s="3"/>
      <c r="C6" s="3"/>
      <c r="D6" s="2" t="s">
        <v>22</v>
      </c>
      <c r="F6" s="2" t="s">
        <v>23</v>
      </c>
    </row>
    <row r="7" spans="1:9" x14ac:dyDescent="0.5">
      <c r="A7" s="3" t="s">
        <v>7</v>
      </c>
      <c r="B7" s="3">
        <v>150000</v>
      </c>
      <c r="C7" s="3" t="s">
        <v>8</v>
      </c>
      <c r="D7" s="5"/>
      <c r="F7" s="2">
        <v>0</v>
      </c>
      <c r="I7" s="2" t="s">
        <v>166</v>
      </c>
    </row>
    <row r="8" spans="1:9" x14ac:dyDescent="0.5">
      <c r="A8" s="3" t="s">
        <v>9</v>
      </c>
      <c r="B8" s="3">
        <v>200000</v>
      </c>
      <c r="C8" s="3">
        <v>200000</v>
      </c>
    </row>
    <row r="9" spans="1:9" x14ac:dyDescent="0.5">
      <c r="A9" s="3" t="s">
        <v>10</v>
      </c>
      <c r="B9" s="3" t="s">
        <v>8</v>
      </c>
      <c r="C9" s="3">
        <v>200000</v>
      </c>
      <c r="F9" s="2" t="s">
        <v>167</v>
      </c>
    </row>
    <row r="10" spans="1:9" x14ac:dyDescent="0.5">
      <c r="A10" s="3" t="s">
        <v>11</v>
      </c>
      <c r="B10" s="3">
        <f>SUM(B5:B9)</f>
        <v>750000</v>
      </c>
      <c r="C10" s="3">
        <f>SUM(C5:C9)</f>
        <v>1300000</v>
      </c>
      <c r="F10" s="2" t="s">
        <v>159</v>
      </c>
    </row>
    <row r="11" spans="1:9" x14ac:dyDescent="0.5">
      <c r="A11" s="3" t="s">
        <v>12</v>
      </c>
      <c r="B11" s="3">
        <v>50000</v>
      </c>
      <c r="C11" s="3">
        <v>100000</v>
      </c>
      <c r="F11" s="2" t="s">
        <v>160</v>
      </c>
    </row>
    <row r="12" spans="1:9" x14ac:dyDescent="0.5">
      <c r="A12" s="3" t="s">
        <v>17</v>
      </c>
      <c r="B12" s="3">
        <v>700000</v>
      </c>
      <c r="C12" s="3">
        <v>1200000</v>
      </c>
      <c r="E12" s="2" t="s">
        <v>161</v>
      </c>
    </row>
    <row r="13" spans="1:9" x14ac:dyDescent="0.5">
      <c r="A13" s="3" t="s">
        <v>13</v>
      </c>
      <c r="B13" s="4">
        <v>0.25</v>
      </c>
      <c r="C13" s="4">
        <v>0.2</v>
      </c>
      <c r="E13" s="2" t="s">
        <v>162</v>
      </c>
    </row>
    <row r="14" spans="1:9" x14ac:dyDescent="0.5">
      <c r="A14" s="3" t="s">
        <v>18</v>
      </c>
      <c r="B14" s="3">
        <f>B12*B13</f>
        <v>175000</v>
      </c>
      <c r="C14" s="3">
        <f>C12*C13</f>
        <v>240000</v>
      </c>
      <c r="E14" s="2" t="s">
        <v>163</v>
      </c>
    </row>
    <row r="15" spans="1:9" x14ac:dyDescent="0.5">
      <c r="A15" s="3" t="s">
        <v>19</v>
      </c>
      <c r="B15" s="3">
        <f>B12-B14</f>
        <v>525000</v>
      </c>
      <c r="C15" s="3">
        <f>C12-C14</f>
        <v>960000</v>
      </c>
      <c r="E15" s="2" t="s">
        <v>164</v>
      </c>
    </row>
    <row r="16" spans="1:9" x14ac:dyDescent="0.5">
      <c r="E16" s="2" t="s">
        <v>165</v>
      </c>
    </row>
    <row r="17" spans="1:5" x14ac:dyDescent="0.5">
      <c r="A17" s="2" t="s">
        <v>14</v>
      </c>
    </row>
    <row r="18" spans="1:5" x14ac:dyDescent="0.5">
      <c r="A18" s="2" t="s">
        <v>80</v>
      </c>
    </row>
    <row r="19" spans="1:5" x14ac:dyDescent="0.5">
      <c r="A19" s="2" t="s">
        <v>15</v>
      </c>
    </row>
    <row r="21" spans="1:5" x14ac:dyDescent="0.5">
      <c r="A21" s="2" t="s">
        <v>20</v>
      </c>
    </row>
    <row r="22" spans="1:5" x14ac:dyDescent="0.5">
      <c r="A22" s="3" t="s">
        <v>21</v>
      </c>
      <c r="B22" s="3" t="s">
        <v>3</v>
      </c>
      <c r="C22" s="3" t="s">
        <v>4</v>
      </c>
      <c r="E22" s="2" t="s">
        <v>159</v>
      </c>
    </row>
    <row r="23" spans="1:5" x14ac:dyDescent="0.5">
      <c r="A23" s="3" t="s">
        <v>16</v>
      </c>
      <c r="B23" s="3">
        <v>525000</v>
      </c>
      <c r="C23" s="3">
        <v>960000</v>
      </c>
      <c r="E23" s="2" t="s">
        <v>160</v>
      </c>
    </row>
    <row r="24" spans="1:5" x14ac:dyDescent="0.5">
      <c r="A24" s="3" t="s">
        <v>24</v>
      </c>
      <c r="B24" s="3"/>
      <c r="C24" s="3"/>
    </row>
    <row r="25" spans="1:5" x14ac:dyDescent="0.5">
      <c r="A25" s="3" t="s">
        <v>25</v>
      </c>
      <c r="B25" s="3">
        <v>100000</v>
      </c>
      <c r="C25" s="3">
        <v>100000</v>
      </c>
    </row>
    <row r="26" spans="1:5" x14ac:dyDescent="0.5">
      <c r="A26" s="3" t="s">
        <v>27</v>
      </c>
      <c r="B26" s="3" t="s">
        <v>8</v>
      </c>
      <c r="C26" s="3">
        <v>400000</v>
      </c>
      <c r="E26" s="2" t="s">
        <v>28</v>
      </c>
    </row>
    <row r="27" spans="1:5" x14ac:dyDescent="0.5">
      <c r="A27" s="3" t="s">
        <v>26</v>
      </c>
      <c r="B27" s="3" t="s">
        <v>8</v>
      </c>
      <c r="C27" s="3">
        <v>6000</v>
      </c>
    </row>
    <row r="28" spans="1:5" x14ac:dyDescent="0.5">
      <c r="A28" s="3" t="s">
        <v>35</v>
      </c>
      <c r="B28" s="3">
        <f>SUM(B23:B27)</f>
        <v>625000</v>
      </c>
      <c r="C28" s="3">
        <f>SUM(C23:C27)</f>
        <v>1466000</v>
      </c>
    </row>
    <row r="30" spans="1:5" x14ac:dyDescent="0.5">
      <c r="A30" s="1" t="s">
        <v>29</v>
      </c>
      <c r="B30" s="2" t="s">
        <v>3</v>
      </c>
      <c r="C30" s="2" t="s">
        <v>4</v>
      </c>
    </row>
    <row r="31" spans="1:5" x14ac:dyDescent="0.5">
      <c r="A31" s="3" t="s">
        <v>30</v>
      </c>
      <c r="B31" s="3">
        <v>700000</v>
      </c>
      <c r="C31" s="3">
        <v>1200000</v>
      </c>
    </row>
    <row r="32" spans="1:5" x14ac:dyDescent="0.5">
      <c r="A32" s="7" t="s">
        <v>32</v>
      </c>
      <c r="B32" s="3">
        <v>49000</v>
      </c>
      <c r="C32" s="8">
        <v>84000</v>
      </c>
      <c r="E32" s="2" t="s">
        <v>36</v>
      </c>
    </row>
    <row r="33" spans="1:5" x14ac:dyDescent="0.5">
      <c r="A33" s="6" t="s">
        <v>31</v>
      </c>
      <c r="B33" s="8">
        <v>40000</v>
      </c>
      <c r="C33" s="3">
        <v>90000</v>
      </c>
      <c r="D33" s="2" t="s">
        <v>38</v>
      </c>
      <c r="E33" s="2" t="s">
        <v>37</v>
      </c>
    </row>
    <row r="34" spans="1:5" x14ac:dyDescent="0.5">
      <c r="A34" s="2" t="s">
        <v>34</v>
      </c>
    </row>
    <row r="35" spans="1:5" x14ac:dyDescent="0.5">
      <c r="A35" s="3" t="s">
        <v>33</v>
      </c>
      <c r="B35" s="3">
        <v>0</v>
      </c>
      <c r="C35" s="3">
        <v>6000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6" workbookViewId="0">
      <selection activeCell="F21" sqref="F21"/>
    </sheetView>
  </sheetViews>
  <sheetFormatPr defaultRowHeight="25.8" x14ac:dyDescent="0.5"/>
  <cols>
    <col min="1" max="1" width="52.44140625" style="2" customWidth="1"/>
    <col min="2" max="2" width="21.88671875" style="2" customWidth="1"/>
    <col min="3" max="3" width="17.44140625" style="2" customWidth="1"/>
    <col min="4" max="4" width="14.77734375" style="2" customWidth="1"/>
    <col min="5" max="5" width="7.109375" style="2" customWidth="1"/>
    <col min="6" max="6" width="38.5546875" style="2" customWidth="1"/>
    <col min="7" max="7" width="20.33203125" style="2" customWidth="1"/>
    <col min="8" max="16384" width="8.88671875" style="2"/>
  </cols>
  <sheetData>
    <row r="1" spans="1:7" x14ac:dyDescent="0.5">
      <c r="A1" s="2" t="s">
        <v>39</v>
      </c>
    </row>
    <row r="2" spans="1:7" x14ac:dyDescent="0.5">
      <c r="A2" s="2" t="s">
        <v>40</v>
      </c>
    </row>
    <row r="3" spans="1:7" x14ac:dyDescent="0.5">
      <c r="A3" s="2" t="s">
        <v>41</v>
      </c>
    </row>
    <row r="4" spans="1:7" x14ac:dyDescent="0.5">
      <c r="A4" s="3" t="s">
        <v>42</v>
      </c>
      <c r="B4" s="3" t="s">
        <v>43</v>
      </c>
      <c r="C4" s="3" t="s">
        <v>44</v>
      </c>
      <c r="D4" s="3" t="s">
        <v>47</v>
      </c>
    </row>
    <row r="5" spans="1:7" x14ac:dyDescent="0.5">
      <c r="A5" s="3" t="s">
        <v>5</v>
      </c>
      <c r="B5" s="3">
        <v>500000</v>
      </c>
      <c r="C5" s="3">
        <v>500000</v>
      </c>
      <c r="D5" s="3"/>
    </row>
    <row r="6" spans="1:7" x14ac:dyDescent="0.5">
      <c r="A6" s="3" t="s">
        <v>45</v>
      </c>
      <c r="B6" s="3"/>
      <c r="C6" s="3"/>
      <c r="D6" s="3"/>
    </row>
    <row r="7" spans="1:7" x14ac:dyDescent="0.5">
      <c r="A7" s="3" t="s">
        <v>46</v>
      </c>
      <c r="B7" s="3"/>
      <c r="C7" s="3"/>
      <c r="D7" s="3">
        <v>200000</v>
      </c>
    </row>
    <row r="8" spans="1:7" x14ac:dyDescent="0.5">
      <c r="A8" s="3" t="s">
        <v>48</v>
      </c>
      <c r="B8" s="3"/>
      <c r="C8" s="3">
        <v>600000</v>
      </c>
      <c r="D8" s="3"/>
    </row>
    <row r="9" spans="1:7" x14ac:dyDescent="0.5">
      <c r="A9" s="3" t="s">
        <v>11</v>
      </c>
      <c r="B9" s="3">
        <v>500000</v>
      </c>
      <c r="C9" s="3">
        <v>1100000</v>
      </c>
      <c r="D9" s="3">
        <v>200000</v>
      </c>
    </row>
    <row r="10" spans="1:7" x14ac:dyDescent="0.5">
      <c r="A10" s="3" t="s">
        <v>49</v>
      </c>
      <c r="B10" s="3"/>
      <c r="C10" s="3"/>
      <c r="D10" s="3">
        <v>100000</v>
      </c>
    </row>
    <row r="11" spans="1:7" x14ac:dyDescent="0.5">
      <c r="A11" s="3" t="s">
        <v>17</v>
      </c>
      <c r="B11" s="3">
        <v>500000</v>
      </c>
      <c r="C11" s="3">
        <v>1100000</v>
      </c>
      <c r="D11" s="3">
        <v>100000</v>
      </c>
      <c r="F11" s="2" t="s">
        <v>66</v>
      </c>
    </row>
    <row r="12" spans="1:7" x14ac:dyDescent="0.5">
      <c r="A12" s="3" t="s">
        <v>51</v>
      </c>
      <c r="B12" s="4">
        <v>0.25</v>
      </c>
      <c r="C12" s="4">
        <v>0.2</v>
      </c>
      <c r="D12" s="4">
        <v>0.15</v>
      </c>
    </row>
    <row r="13" spans="1:7" x14ac:dyDescent="0.5">
      <c r="A13" s="3" t="s">
        <v>18</v>
      </c>
      <c r="B13" s="3">
        <f>B11*B12</f>
        <v>125000</v>
      </c>
      <c r="C13" s="3">
        <f t="shared" ref="C13:D13" si="0">C11*C12</f>
        <v>220000</v>
      </c>
      <c r="D13" s="3">
        <f t="shared" si="0"/>
        <v>15000</v>
      </c>
      <c r="F13" s="2" t="s">
        <v>62</v>
      </c>
    </row>
    <row r="14" spans="1:7" x14ac:dyDescent="0.5">
      <c r="A14" s="3" t="s">
        <v>52</v>
      </c>
      <c r="B14" s="3">
        <v>375000</v>
      </c>
      <c r="C14" s="3">
        <v>880000</v>
      </c>
      <c r="D14" s="3">
        <v>85000</v>
      </c>
      <c r="E14" s="3"/>
    </row>
    <row r="15" spans="1:7" x14ac:dyDescent="0.5">
      <c r="G15" s="2" t="s">
        <v>57</v>
      </c>
    </row>
    <row r="16" spans="1:7" x14ac:dyDescent="0.5">
      <c r="A16" s="2" t="s">
        <v>53</v>
      </c>
    </row>
    <row r="17" spans="1:9" x14ac:dyDescent="0.5">
      <c r="A17" s="3" t="s">
        <v>42</v>
      </c>
      <c r="B17" s="3" t="s">
        <v>54</v>
      </c>
      <c r="C17" s="3" t="s">
        <v>44</v>
      </c>
      <c r="D17" s="3" t="s">
        <v>47</v>
      </c>
      <c r="F17" s="2" t="s">
        <v>58</v>
      </c>
      <c r="G17" s="2" t="s">
        <v>22</v>
      </c>
      <c r="H17" s="2" t="s">
        <v>23</v>
      </c>
    </row>
    <row r="18" spans="1:9" x14ac:dyDescent="0.5">
      <c r="A18" s="3" t="s">
        <v>52</v>
      </c>
      <c r="B18" s="3">
        <f>B11-B13</f>
        <v>375000</v>
      </c>
      <c r="C18" s="3">
        <f>C11-C13</f>
        <v>880000</v>
      </c>
      <c r="D18" s="3">
        <f>D11-D13</f>
        <v>85000</v>
      </c>
      <c r="F18" s="2" t="s">
        <v>59</v>
      </c>
      <c r="G18" s="9" t="s">
        <v>60</v>
      </c>
      <c r="H18" s="9" t="s">
        <v>61</v>
      </c>
      <c r="I18" s="9"/>
    </row>
    <row r="19" spans="1:9" x14ac:dyDescent="0.5">
      <c r="A19" s="3" t="s">
        <v>55</v>
      </c>
      <c r="B19" s="3"/>
      <c r="C19" s="3"/>
      <c r="D19" s="3"/>
      <c r="F19" s="2" t="s">
        <v>63</v>
      </c>
      <c r="G19" s="9" t="s">
        <v>64</v>
      </c>
      <c r="H19" s="9" t="s">
        <v>65</v>
      </c>
      <c r="I19" s="9"/>
    </row>
    <row r="20" spans="1:9" x14ac:dyDescent="0.5">
      <c r="A20" s="3" t="s">
        <v>56</v>
      </c>
      <c r="B20" s="3"/>
      <c r="C20" s="3"/>
      <c r="D20" s="3">
        <v>400000</v>
      </c>
      <c r="F20" s="2" t="s">
        <v>173</v>
      </c>
      <c r="G20" s="9" t="s">
        <v>65</v>
      </c>
      <c r="H20" s="9" t="s">
        <v>64</v>
      </c>
      <c r="I20" s="9"/>
    </row>
    <row r="21" spans="1:9" x14ac:dyDescent="0.5">
      <c r="A21" s="3" t="s">
        <v>33</v>
      </c>
      <c r="B21" s="3"/>
      <c r="C21" s="3"/>
      <c r="D21" s="3">
        <v>93000</v>
      </c>
    </row>
    <row r="22" spans="1:9" x14ac:dyDescent="0.5">
      <c r="A22" s="3" t="s">
        <v>53</v>
      </c>
      <c r="B22" s="3">
        <v>375000</v>
      </c>
      <c r="C22" s="3">
        <v>880000</v>
      </c>
      <c r="D22" s="3">
        <f>SUM(D18:D21)</f>
        <v>578000</v>
      </c>
    </row>
    <row r="23" spans="1:9" x14ac:dyDescent="0.5">
      <c r="A23" s="3"/>
      <c r="B23" s="3"/>
      <c r="C23" s="3"/>
      <c r="D23" s="3"/>
    </row>
    <row r="24" spans="1:9" x14ac:dyDescent="0.5">
      <c r="A24" s="3"/>
      <c r="B24" s="3"/>
      <c r="C24" s="3"/>
      <c r="D24" s="3"/>
    </row>
    <row r="26" spans="1:9" x14ac:dyDescent="0.5">
      <c r="A26" s="3" t="s">
        <v>67</v>
      </c>
      <c r="B26" s="3" t="s">
        <v>4</v>
      </c>
      <c r="C26" s="3" t="s">
        <v>68</v>
      </c>
    </row>
    <row r="27" spans="1:9" x14ac:dyDescent="0.5">
      <c r="A27" s="3" t="s">
        <v>50</v>
      </c>
      <c r="B27" s="3">
        <v>1100000</v>
      </c>
      <c r="C27" s="3">
        <v>100000</v>
      </c>
    </row>
    <row r="28" spans="1:9" x14ac:dyDescent="0.5">
      <c r="A28" s="3" t="s">
        <v>32</v>
      </c>
      <c r="B28" s="3">
        <v>77000</v>
      </c>
      <c r="C28" s="8">
        <v>7000</v>
      </c>
    </row>
    <row r="29" spans="1:9" x14ac:dyDescent="0.5">
      <c r="A29" s="3" t="s">
        <v>69</v>
      </c>
      <c r="B29" s="8">
        <v>60000</v>
      </c>
      <c r="C29" s="3">
        <v>100000</v>
      </c>
    </row>
    <row r="30" spans="1:9" x14ac:dyDescent="0.5">
      <c r="A30" s="3" t="s">
        <v>34</v>
      </c>
      <c r="B30" s="3"/>
      <c r="C30" s="3"/>
    </row>
    <row r="31" spans="1:9" x14ac:dyDescent="0.5">
      <c r="A31" s="3" t="s">
        <v>33</v>
      </c>
      <c r="B31" s="3">
        <v>0</v>
      </c>
      <c r="C31" s="3">
        <v>93000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25" workbookViewId="0">
      <selection activeCell="F43" sqref="F43"/>
    </sheetView>
  </sheetViews>
  <sheetFormatPr defaultRowHeight="21" x14ac:dyDescent="0.4"/>
  <cols>
    <col min="1" max="1" width="57.109375" style="1" customWidth="1"/>
    <col min="2" max="2" width="19" style="1" customWidth="1"/>
    <col min="3" max="3" width="19.21875" style="1" customWidth="1"/>
    <col min="4" max="5" width="8.88671875" style="1"/>
    <col min="6" max="6" width="38" style="1" customWidth="1"/>
    <col min="7" max="7" width="13.77734375" style="1" customWidth="1"/>
    <col min="8" max="16384" width="8.88671875" style="1"/>
  </cols>
  <sheetData>
    <row r="1" spans="1:9" x14ac:dyDescent="0.4">
      <c r="A1" s="1" t="s">
        <v>99</v>
      </c>
    </row>
    <row r="2" spans="1:9" ht="25.8" x14ac:dyDescent="0.5">
      <c r="A2" s="2" t="s">
        <v>40</v>
      </c>
      <c r="B2" s="2"/>
      <c r="C2" s="2"/>
    </row>
    <row r="3" spans="1:9" ht="25.8" x14ac:dyDescent="0.5">
      <c r="A3" s="2" t="s">
        <v>72</v>
      </c>
      <c r="B3" s="2"/>
      <c r="C3" s="2"/>
    </row>
    <row r="4" spans="1:9" ht="25.8" x14ac:dyDescent="0.5">
      <c r="A4" s="3" t="s">
        <v>42</v>
      </c>
      <c r="B4" s="3" t="s">
        <v>43</v>
      </c>
      <c r="C4" s="3" t="s">
        <v>47</v>
      </c>
    </row>
    <row r="5" spans="1:9" ht="25.8" x14ac:dyDescent="0.5">
      <c r="A5" s="3" t="s">
        <v>5</v>
      </c>
      <c r="B5" s="3">
        <v>500000</v>
      </c>
      <c r="C5" s="3">
        <v>1000000</v>
      </c>
    </row>
    <row r="6" spans="1:9" ht="25.8" x14ac:dyDescent="0.5">
      <c r="A6" s="3" t="s">
        <v>73</v>
      </c>
      <c r="B6" s="3"/>
      <c r="C6" s="3"/>
      <c r="F6" s="2" t="s">
        <v>58</v>
      </c>
      <c r="G6" s="2" t="s">
        <v>22</v>
      </c>
      <c r="H6" s="2" t="s">
        <v>23</v>
      </c>
      <c r="I6" s="2"/>
    </row>
    <row r="7" spans="1:9" ht="25.8" x14ac:dyDescent="0.5">
      <c r="A7" s="3" t="s">
        <v>74</v>
      </c>
      <c r="B7" s="3"/>
      <c r="C7" s="3">
        <v>400000</v>
      </c>
      <c r="F7" s="2" t="s">
        <v>59</v>
      </c>
      <c r="G7" s="9" t="s">
        <v>60</v>
      </c>
      <c r="H7" s="9" t="s">
        <v>61</v>
      </c>
      <c r="I7" s="9"/>
    </row>
    <row r="8" spans="1:9" ht="25.8" x14ac:dyDescent="0.5">
      <c r="A8" s="3" t="s">
        <v>75</v>
      </c>
      <c r="B8" s="3">
        <v>50000</v>
      </c>
      <c r="C8" s="3"/>
      <c r="F8" s="2" t="s">
        <v>63</v>
      </c>
      <c r="G8" s="9" t="s">
        <v>64</v>
      </c>
      <c r="H8" s="9" t="s">
        <v>65</v>
      </c>
      <c r="I8" s="9"/>
    </row>
    <row r="9" spans="1:9" ht="25.8" x14ac:dyDescent="0.5">
      <c r="A9" s="3" t="s">
        <v>11</v>
      </c>
      <c r="B9" s="3">
        <v>550000</v>
      </c>
      <c r="C9" s="3">
        <v>1400000</v>
      </c>
      <c r="F9" s="2" t="s">
        <v>172</v>
      </c>
      <c r="G9" s="9" t="s">
        <v>65</v>
      </c>
      <c r="H9" s="9" t="s">
        <v>64</v>
      </c>
      <c r="I9" s="9"/>
    </row>
    <row r="10" spans="1:9" ht="25.8" x14ac:dyDescent="0.5">
      <c r="A10" s="3" t="s">
        <v>76</v>
      </c>
      <c r="B10" s="3" t="s">
        <v>8</v>
      </c>
      <c r="C10" s="3">
        <v>200000</v>
      </c>
    </row>
    <row r="11" spans="1:9" s="20" customFormat="1" ht="25.8" x14ac:dyDescent="0.5">
      <c r="A11" s="8" t="s">
        <v>17</v>
      </c>
      <c r="B11" s="8">
        <v>550000</v>
      </c>
      <c r="C11" s="8">
        <v>1200000</v>
      </c>
    </row>
    <row r="12" spans="1:9" ht="25.8" x14ac:dyDescent="0.5">
      <c r="A12" s="3" t="s">
        <v>51</v>
      </c>
      <c r="B12" s="10">
        <v>0.33329999999999999</v>
      </c>
      <c r="C12" s="4">
        <v>0.2</v>
      </c>
      <c r="F12" s="21">
        <v>0.05</v>
      </c>
      <c r="G12" s="1" t="s">
        <v>168</v>
      </c>
    </row>
    <row r="13" spans="1:9" ht="25.8" x14ac:dyDescent="0.5">
      <c r="A13" s="23" t="s">
        <v>78</v>
      </c>
      <c r="B13" s="3">
        <f>B11*B12</f>
        <v>183315</v>
      </c>
      <c r="C13" s="3">
        <f>C11*C12</f>
        <v>240000</v>
      </c>
      <c r="F13" s="21">
        <v>0.25</v>
      </c>
      <c r="G13" s="1" t="s">
        <v>169</v>
      </c>
      <c r="I13" s="1" t="s">
        <v>174</v>
      </c>
    </row>
    <row r="14" spans="1:9" ht="28.8" x14ac:dyDescent="0.55000000000000004">
      <c r="A14" s="22" t="s">
        <v>52</v>
      </c>
      <c r="B14" s="3">
        <f>B11-B13</f>
        <v>366685</v>
      </c>
      <c r="C14" s="3">
        <f>C11-C13</f>
        <v>960000</v>
      </c>
      <c r="F14" s="21">
        <v>0.2</v>
      </c>
      <c r="G14" s="1" t="s">
        <v>170</v>
      </c>
    </row>
    <row r="15" spans="1:9" ht="25.8" x14ac:dyDescent="0.5">
      <c r="A15" s="11"/>
      <c r="B15" s="11"/>
      <c r="C15" s="11"/>
      <c r="F15" s="21">
        <v>0.15</v>
      </c>
      <c r="G15" s="1" t="s">
        <v>171</v>
      </c>
      <c r="I15" s="1" t="s">
        <v>175</v>
      </c>
    </row>
    <row r="16" spans="1:9" x14ac:dyDescent="0.4">
      <c r="A16" s="1" t="s">
        <v>79</v>
      </c>
    </row>
    <row r="17" spans="1:6" ht="25.8" x14ac:dyDescent="0.5">
      <c r="A17" s="3" t="s">
        <v>77</v>
      </c>
      <c r="E17" s="1" t="s">
        <v>183</v>
      </c>
    </row>
    <row r="18" spans="1:6" x14ac:dyDescent="0.4">
      <c r="A18" s="1" t="s">
        <v>70</v>
      </c>
      <c r="E18" s="1" t="s">
        <v>177</v>
      </c>
    </row>
    <row r="19" spans="1:6" x14ac:dyDescent="0.4">
      <c r="A19" s="1" t="s">
        <v>71</v>
      </c>
      <c r="E19" s="1" t="s">
        <v>184</v>
      </c>
    </row>
    <row r="20" spans="1:6" x14ac:dyDescent="0.4">
      <c r="E20" s="1" t="s">
        <v>181</v>
      </c>
    </row>
    <row r="21" spans="1:6" x14ac:dyDescent="0.4">
      <c r="A21" s="1" t="s">
        <v>81</v>
      </c>
      <c r="E21" s="1" t="s">
        <v>182</v>
      </c>
    </row>
    <row r="23" spans="1:6" x14ac:dyDescent="0.4">
      <c r="E23" s="1" t="s">
        <v>178</v>
      </c>
    </row>
    <row r="24" spans="1:6" ht="25.8" x14ac:dyDescent="0.5">
      <c r="A24" s="3" t="s">
        <v>42</v>
      </c>
      <c r="B24" s="3" t="s">
        <v>54</v>
      </c>
      <c r="C24" s="3" t="s">
        <v>47</v>
      </c>
      <c r="E24" s="1" t="s">
        <v>179</v>
      </c>
    </row>
    <row r="25" spans="1:6" ht="25.8" x14ac:dyDescent="0.5">
      <c r="A25" s="3" t="s">
        <v>52</v>
      </c>
      <c r="B25" s="3">
        <v>366685</v>
      </c>
      <c r="C25" s="3">
        <v>960000</v>
      </c>
      <c r="E25" s="1" t="s">
        <v>180</v>
      </c>
    </row>
    <row r="26" spans="1:6" ht="25.8" x14ac:dyDescent="0.5">
      <c r="A26" s="3" t="s">
        <v>98</v>
      </c>
      <c r="B26" s="3"/>
      <c r="C26" s="3"/>
    </row>
    <row r="27" spans="1:6" ht="25.8" x14ac:dyDescent="0.5">
      <c r="A27" s="3" t="s">
        <v>97</v>
      </c>
      <c r="B27" s="3"/>
      <c r="C27" s="3">
        <v>200000</v>
      </c>
      <c r="F27" s="1" t="s">
        <v>185</v>
      </c>
    </row>
    <row r="28" spans="1:6" ht="25.8" x14ac:dyDescent="0.5">
      <c r="A28" s="3" t="s">
        <v>176</v>
      </c>
      <c r="B28" s="3">
        <v>100000</v>
      </c>
      <c r="C28" s="3"/>
      <c r="F28" s="1" t="s">
        <v>186</v>
      </c>
    </row>
    <row r="29" spans="1:6" ht="25.8" x14ac:dyDescent="0.5">
      <c r="A29" s="3" t="s">
        <v>82</v>
      </c>
      <c r="B29" s="3">
        <v>10000</v>
      </c>
      <c r="C29" s="3">
        <v>6000</v>
      </c>
    </row>
    <row r="30" spans="1:6" ht="25.8" x14ac:dyDescent="0.5">
      <c r="A30" s="3" t="s">
        <v>83</v>
      </c>
      <c r="B30" s="3"/>
      <c r="C30" s="3">
        <v>50000</v>
      </c>
    </row>
    <row r="31" spans="1:6" ht="25.8" x14ac:dyDescent="0.5">
      <c r="A31" s="3" t="s">
        <v>96</v>
      </c>
      <c r="B31" s="3">
        <f>SUM(B25:B30)</f>
        <v>476685</v>
      </c>
      <c r="C31" s="3">
        <f>SUM(C25:C30)</f>
        <v>1216000</v>
      </c>
    </row>
    <row r="32" spans="1:6" ht="25.8" x14ac:dyDescent="0.5">
      <c r="A32" s="3"/>
      <c r="B32" s="3"/>
      <c r="C32" s="3"/>
    </row>
    <row r="34" spans="1:3" x14ac:dyDescent="0.4">
      <c r="A34" s="1" t="s">
        <v>93</v>
      </c>
    </row>
    <row r="35" spans="1:3" x14ac:dyDescent="0.4">
      <c r="A35" s="6" t="s">
        <v>84</v>
      </c>
      <c r="B35" s="6"/>
      <c r="C35" s="6">
        <v>1200000</v>
      </c>
    </row>
    <row r="36" spans="1:3" x14ac:dyDescent="0.4">
      <c r="A36" s="6" t="s">
        <v>85</v>
      </c>
      <c r="B36" s="6"/>
      <c r="C36" s="6">
        <v>300000</v>
      </c>
    </row>
    <row r="37" spans="1:3" x14ac:dyDescent="0.4">
      <c r="A37" s="6" t="s">
        <v>86</v>
      </c>
      <c r="B37" s="6"/>
      <c r="C37" s="6">
        <v>900000</v>
      </c>
    </row>
    <row r="38" spans="1:3" x14ac:dyDescent="0.4">
      <c r="A38" s="12" t="s">
        <v>87</v>
      </c>
      <c r="B38" s="12"/>
      <c r="C38" s="12">
        <v>450000</v>
      </c>
    </row>
    <row r="39" spans="1:3" x14ac:dyDescent="0.4">
      <c r="A39" s="12" t="s">
        <v>88</v>
      </c>
      <c r="B39" s="12"/>
      <c r="C39" s="12">
        <v>500000</v>
      </c>
    </row>
    <row r="40" spans="1:3" x14ac:dyDescent="0.4">
      <c r="A40" s="6" t="s">
        <v>89</v>
      </c>
      <c r="B40" s="6"/>
      <c r="C40" s="6"/>
    </row>
    <row r="41" spans="1:3" x14ac:dyDescent="0.4">
      <c r="A41" s="6" t="s">
        <v>90</v>
      </c>
      <c r="B41" s="6"/>
      <c r="C41" s="6">
        <v>50000</v>
      </c>
    </row>
    <row r="44" spans="1:3" x14ac:dyDescent="0.4">
      <c r="A44" s="1" t="s">
        <v>92</v>
      </c>
    </row>
    <row r="45" spans="1:3" ht="25.8" x14ac:dyDescent="0.5">
      <c r="A45" s="3" t="s">
        <v>67</v>
      </c>
      <c r="B45" s="3" t="s">
        <v>3</v>
      </c>
      <c r="C45" s="3" t="s">
        <v>68</v>
      </c>
    </row>
    <row r="46" spans="1:3" ht="25.8" x14ac:dyDescent="0.5">
      <c r="A46" s="3" t="s">
        <v>50</v>
      </c>
      <c r="B46" s="3">
        <v>550000</v>
      </c>
      <c r="C46" s="3">
        <v>1200000</v>
      </c>
    </row>
    <row r="47" spans="1:3" ht="25.8" x14ac:dyDescent="0.5">
      <c r="A47" s="3" t="s">
        <v>94</v>
      </c>
      <c r="B47" s="3">
        <f>B46*7/100</f>
        <v>38500</v>
      </c>
      <c r="C47" s="13">
        <v>84000</v>
      </c>
    </row>
    <row r="48" spans="1:3" ht="25.8" x14ac:dyDescent="0.5">
      <c r="A48" s="3" t="s">
        <v>95</v>
      </c>
      <c r="B48" s="13">
        <v>48500</v>
      </c>
      <c r="C48" s="3">
        <v>90000</v>
      </c>
    </row>
    <row r="49" spans="1:3" ht="25.8" x14ac:dyDescent="0.5">
      <c r="A49" s="3" t="s">
        <v>91</v>
      </c>
      <c r="B49" s="3">
        <v>10000</v>
      </c>
      <c r="C49" s="3">
        <v>6000</v>
      </c>
    </row>
    <row r="50" spans="1:3" ht="25.8" x14ac:dyDescent="0.5">
      <c r="A50" s="3"/>
      <c r="B50" s="3"/>
      <c r="C50" s="3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opLeftCell="A40" workbookViewId="0">
      <selection activeCell="A27" sqref="A27"/>
    </sheetView>
  </sheetViews>
  <sheetFormatPr defaultRowHeight="25.8" x14ac:dyDescent="0.5"/>
  <cols>
    <col min="1" max="1" width="54" style="2" customWidth="1"/>
    <col min="2" max="2" width="15.5546875" style="2" customWidth="1"/>
    <col min="3" max="16384" width="8.88671875" style="2"/>
  </cols>
  <sheetData>
    <row r="1" spans="1:3" x14ac:dyDescent="0.5">
      <c r="A1" s="2">
        <v>2073</v>
      </c>
    </row>
    <row r="2" spans="1:3" x14ac:dyDescent="0.5">
      <c r="A2" s="1" t="s">
        <v>100</v>
      </c>
    </row>
    <row r="3" spans="1:3" x14ac:dyDescent="0.5">
      <c r="A3" s="3" t="s">
        <v>42</v>
      </c>
      <c r="B3" s="3" t="s">
        <v>101</v>
      </c>
    </row>
    <row r="4" spans="1:3" x14ac:dyDescent="0.5">
      <c r="A4" s="3" t="s">
        <v>5</v>
      </c>
      <c r="B4" s="3">
        <v>4000000</v>
      </c>
    </row>
    <row r="5" spans="1:3" x14ac:dyDescent="0.5">
      <c r="A5" s="3" t="s">
        <v>102</v>
      </c>
      <c r="B5" s="3"/>
    </row>
    <row r="6" spans="1:3" x14ac:dyDescent="0.5">
      <c r="A6" s="3" t="s">
        <v>103</v>
      </c>
      <c r="B6" s="3">
        <v>1600000</v>
      </c>
    </row>
    <row r="7" spans="1:3" x14ac:dyDescent="0.5">
      <c r="A7" s="3" t="s">
        <v>104</v>
      </c>
      <c r="B7" s="3">
        <v>666667</v>
      </c>
    </row>
    <row r="8" spans="1:3" x14ac:dyDescent="0.5">
      <c r="A8" s="3" t="s">
        <v>11</v>
      </c>
      <c r="B8" s="3">
        <f>SUM(B4:B7)</f>
        <v>6266667</v>
      </c>
    </row>
    <row r="9" spans="1:3" x14ac:dyDescent="0.5">
      <c r="A9" s="3" t="s">
        <v>105</v>
      </c>
      <c r="B9" s="3">
        <v>1200000</v>
      </c>
    </row>
    <row r="10" spans="1:3" x14ac:dyDescent="0.5">
      <c r="A10" s="3" t="s">
        <v>50</v>
      </c>
      <c r="B10" s="3">
        <f>B8-B9</f>
        <v>5066667</v>
      </c>
    </row>
    <row r="11" spans="1:3" x14ac:dyDescent="0.5">
      <c r="A11" s="14" t="s">
        <v>51</v>
      </c>
      <c r="B11" s="15">
        <v>0.2</v>
      </c>
    </row>
    <row r="12" spans="1:3" x14ac:dyDescent="0.5">
      <c r="A12" s="3" t="s">
        <v>106</v>
      </c>
      <c r="B12" s="3">
        <f>B10*B11</f>
        <v>1013333.4</v>
      </c>
      <c r="C12" s="3"/>
    </row>
    <row r="13" spans="1:3" x14ac:dyDescent="0.5">
      <c r="A13" s="3" t="s">
        <v>52</v>
      </c>
      <c r="B13" s="3">
        <f>B10-B12</f>
        <v>4053333.6</v>
      </c>
      <c r="C13" s="3"/>
    </row>
    <row r="14" spans="1:3" x14ac:dyDescent="0.5">
      <c r="A14" s="3"/>
      <c r="B14" s="3"/>
      <c r="C14" s="3"/>
    </row>
    <row r="15" spans="1:3" x14ac:dyDescent="0.5">
      <c r="A15" s="2" t="s">
        <v>107</v>
      </c>
    </row>
    <row r="16" spans="1:3" x14ac:dyDescent="0.5">
      <c r="A16" s="3" t="s">
        <v>108</v>
      </c>
      <c r="B16" s="3" t="s">
        <v>44</v>
      </c>
      <c r="C16" s="3"/>
    </row>
    <row r="17" spans="1:3" x14ac:dyDescent="0.5">
      <c r="A17" s="3" t="s">
        <v>52</v>
      </c>
      <c r="B17" s="3">
        <f>B13</f>
        <v>4053333.6</v>
      </c>
      <c r="C17" s="3"/>
    </row>
    <row r="18" spans="1:3" x14ac:dyDescent="0.5">
      <c r="A18" s="3" t="s">
        <v>109</v>
      </c>
      <c r="B18" s="3"/>
      <c r="C18" s="3"/>
    </row>
    <row r="19" spans="1:3" x14ac:dyDescent="0.5">
      <c r="A19" s="3" t="s">
        <v>110</v>
      </c>
      <c r="B19" s="3">
        <v>800000</v>
      </c>
      <c r="C19" s="3"/>
    </row>
    <row r="20" spans="1:3" x14ac:dyDescent="0.5">
      <c r="A20" s="3" t="s">
        <v>111</v>
      </c>
      <c r="B20" s="3">
        <v>1333333</v>
      </c>
      <c r="C20" s="3"/>
    </row>
    <row r="21" spans="1:3" x14ac:dyDescent="0.5">
      <c r="A21" s="3" t="s">
        <v>53</v>
      </c>
      <c r="B21" s="3">
        <f>SUM(B17:B20)</f>
        <v>6186666.5999999996</v>
      </c>
      <c r="C21" s="3"/>
    </row>
    <row r="22" spans="1:3" x14ac:dyDescent="0.5">
      <c r="A22" s="3"/>
      <c r="B22" s="3"/>
      <c r="C22" s="3"/>
    </row>
    <row r="23" spans="1:3" x14ac:dyDescent="0.5">
      <c r="A23" s="3"/>
      <c r="B23" s="3"/>
      <c r="C23" s="3"/>
    </row>
    <row r="24" spans="1:3" x14ac:dyDescent="0.5">
      <c r="A24" s="3"/>
      <c r="B24" s="3"/>
      <c r="C24" s="3"/>
    </row>
    <row r="26" spans="1:3" x14ac:dyDescent="0.5">
      <c r="A26" s="2" t="s">
        <v>112</v>
      </c>
      <c r="B26" s="2" t="s">
        <v>44</v>
      </c>
    </row>
    <row r="27" spans="1:3" x14ac:dyDescent="0.5">
      <c r="A27" s="2" t="s">
        <v>50</v>
      </c>
      <c r="B27" s="3">
        <v>5066667</v>
      </c>
    </row>
    <row r="28" spans="1:3" x14ac:dyDescent="0.5">
      <c r="A28" s="2" t="s">
        <v>113</v>
      </c>
      <c r="B28" s="2">
        <f>B27*7/100</f>
        <v>354666.69</v>
      </c>
    </row>
    <row r="29" spans="1:3" x14ac:dyDescent="0.5">
      <c r="A29" s="2" t="s">
        <v>95</v>
      </c>
      <c r="B29" s="2">
        <v>20000</v>
      </c>
    </row>
    <row r="30" spans="1:3" x14ac:dyDescent="0.5">
      <c r="A30" s="2" t="s">
        <v>114</v>
      </c>
    </row>
    <row r="31" spans="1:3" x14ac:dyDescent="0.5">
      <c r="A31" s="2" t="s">
        <v>115</v>
      </c>
      <c r="B31" s="2">
        <v>0</v>
      </c>
    </row>
    <row r="35" spans="1:2" x14ac:dyDescent="0.5">
      <c r="A35" s="2">
        <v>2081</v>
      </c>
    </row>
    <row r="36" spans="1:2" x14ac:dyDescent="0.5">
      <c r="A36" s="2" t="s">
        <v>5</v>
      </c>
      <c r="B36" s="2">
        <v>500000</v>
      </c>
    </row>
    <row r="37" spans="1:2" x14ac:dyDescent="0.5">
      <c r="A37" s="2" t="s">
        <v>116</v>
      </c>
      <c r="B37" s="2">
        <v>200000</v>
      </c>
    </row>
    <row r="38" spans="1:2" x14ac:dyDescent="0.5">
      <c r="A38" s="2" t="s">
        <v>11</v>
      </c>
      <c r="B38" s="2">
        <v>700000</v>
      </c>
    </row>
    <row r="39" spans="1:2" x14ac:dyDescent="0.5">
      <c r="A39" s="2" t="s">
        <v>117</v>
      </c>
      <c r="B39" s="2">
        <v>0</v>
      </c>
    </row>
    <row r="40" spans="1:2" x14ac:dyDescent="0.5">
      <c r="A40" s="2" t="s">
        <v>50</v>
      </c>
      <c r="B40" s="2">
        <v>700000</v>
      </c>
    </row>
    <row r="41" spans="1:2" x14ac:dyDescent="0.5">
      <c r="A41" s="16" t="s">
        <v>118</v>
      </c>
      <c r="B41" s="16">
        <v>49000</v>
      </c>
    </row>
    <row r="42" spans="1:2" x14ac:dyDescent="0.5">
      <c r="A42" s="16" t="s">
        <v>119</v>
      </c>
      <c r="B42" s="16">
        <v>50000</v>
      </c>
    </row>
    <row r="43" spans="1:2" x14ac:dyDescent="0.5">
      <c r="A43" s="16" t="s">
        <v>122</v>
      </c>
      <c r="B43" s="16"/>
    </row>
    <row r="45" spans="1:2" x14ac:dyDescent="0.5">
      <c r="A45" s="2" t="s">
        <v>120</v>
      </c>
    </row>
    <row r="46" spans="1:2" x14ac:dyDescent="0.5">
      <c r="A46" s="2" t="s">
        <v>121</v>
      </c>
    </row>
    <row r="51" spans="1:2" x14ac:dyDescent="0.5">
      <c r="A51" s="2" t="s">
        <v>125</v>
      </c>
      <c r="B51" s="2">
        <v>100000</v>
      </c>
    </row>
    <row r="52" spans="1:2" x14ac:dyDescent="0.5">
      <c r="A52" s="2" t="s">
        <v>126</v>
      </c>
      <c r="B52" s="2">
        <v>600000</v>
      </c>
    </row>
    <row r="53" spans="1:2" x14ac:dyDescent="0.5">
      <c r="A53" s="2" t="s">
        <v>127</v>
      </c>
      <c r="B53" s="2">
        <v>1600000</v>
      </c>
    </row>
    <row r="56" spans="1:2" x14ac:dyDescent="0.5">
      <c r="A56" s="2" t="s">
        <v>132</v>
      </c>
    </row>
    <row r="57" spans="1:2" x14ac:dyDescent="0.5">
      <c r="A57" s="2" t="s">
        <v>123</v>
      </c>
    </row>
    <row r="58" spans="1:2" x14ac:dyDescent="0.5">
      <c r="A58" s="2" t="s">
        <v>130</v>
      </c>
    </row>
    <row r="59" spans="1:2" x14ac:dyDescent="0.5">
      <c r="A59" s="2" t="s">
        <v>124</v>
      </c>
    </row>
    <row r="61" spans="1:2" x14ac:dyDescent="0.5">
      <c r="A61" s="2" t="s">
        <v>128</v>
      </c>
    </row>
    <row r="63" spans="1:2" x14ac:dyDescent="0.5">
      <c r="A63" s="2" t="s">
        <v>129</v>
      </c>
    </row>
    <row r="66" spans="1:1" x14ac:dyDescent="0.5">
      <c r="A66" s="2" t="s">
        <v>131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workbookViewId="0">
      <selection activeCell="F15" sqref="F15"/>
    </sheetView>
  </sheetViews>
  <sheetFormatPr defaultRowHeight="21" x14ac:dyDescent="0.4"/>
  <cols>
    <col min="1" max="1" width="38.109375" style="1" customWidth="1"/>
    <col min="2" max="2" width="15.21875" style="1" customWidth="1"/>
    <col min="3" max="3" width="16.44140625" style="1" customWidth="1"/>
    <col min="4" max="4" width="17.6640625" style="1" customWidth="1"/>
    <col min="5" max="5" width="12.77734375" style="1" customWidth="1"/>
    <col min="6" max="6" width="20.44140625" style="1" customWidth="1"/>
    <col min="7" max="7" width="18.77734375" style="1" customWidth="1"/>
    <col min="8" max="8" width="19.6640625" style="1" customWidth="1"/>
    <col min="9" max="9" width="15.88671875" style="1" customWidth="1"/>
    <col min="10" max="10" width="19" style="1" customWidth="1"/>
    <col min="11" max="16384" width="8.88671875" style="1"/>
  </cols>
  <sheetData>
    <row r="2" spans="1:10" x14ac:dyDescent="0.4">
      <c r="A2" s="1" t="s">
        <v>100</v>
      </c>
    </row>
    <row r="3" spans="1:10" x14ac:dyDescent="0.4">
      <c r="A3" s="6" t="s">
        <v>42</v>
      </c>
      <c r="B3" s="6" t="s">
        <v>191</v>
      </c>
      <c r="C3" s="6" t="s">
        <v>189</v>
      </c>
      <c r="D3" s="6" t="s">
        <v>188</v>
      </c>
      <c r="E3" s="6" t="s">
        <v>190</v>
      </c>
    </row>
    <row r="4" spans="1:10" x14ac:dyDescent="0.4">
      <c r="A4" s="6" t="s">
        <v>5</v>
      </c>
      <c r="B4" s="6">
        <v>2000000</v>
      </c>
      <c r="C4" s="6">
        <v>500000</v>
      </c>
      <c r="D4" s="6">
        <v>1800000</v>
      </c>
      <c r="E4" s="6">
        <v>3300000</v>
      </c>
      <c r="G4" s="1" t="s">
        <v>133</v>
      </c>
      <c r="H4" s="1" t="s">
        <v>193</v>
      </c>
      <c r="I4" s="1" t="s">
        <v>4</v>
      </c>
      <c r="J4" s="1" t="s">
        <v>68</v>
      </c>
    </row>
    <row r="5" spans="1:10" x14ac:dyDescent="0.4">
      <c r="A5" s="17" t="s">
        <v>134</v>
      </c>
      <c r="B5" s="6"/>
      <c r="C5" s="6"/>
      <c r="D5" s="6"/>
      <c r="E5" s="6">
        <v>300000</v>
      </c>
      <c r="F5" s="1" t="s">
        <v>194</v>
      </c>
      <c r="G5" s="1">
        <v>5</v>
      </c>
      <c r="H5" s="1">
        <v>25</v>
      </c>
      <c r="I5" s="1">
        <v>20</v>
      </c>
      <c r="J5" s="1">
        <v>15</v>
      </c>
    </row>
    <row r="6" spans="1:10" x14ac:dyDescent="0.4">
      <c r="A6" s="17" t="s">
        <v>135</v>
      </c>
      <c r="B6" s="6"/>
      <c r="C6" s="6"/>
      <c r="D6" s="6"/>
      <c r="E6" s="6">
        <v>200000</v>
      </c>
      <c r="F6" s="24" t="s">
        <v>195</v>
      </c>
      <c r="G6" s="24" t="s">
        <v>196</v>
      </c>
      <c r="H6" s="24" t="s">
        <v>197</v>
      </c>
      <c r="I6" s="24" t="s">
        <v>198</v>
      </c>
      <c r="J6" s="24" t="s">
        <v>199</v>
      </c>
    </row>
    <row r="7" spans="1:10" x14ac:dyDescent="0.4">
      <c r="A7" s="6" t="s">
        <v>136</v>
      </c>
      <c r="B7" s="6"/>
      <c r="C7" s="6"/>
      <c r="D7" s="6"/>
      <c r="E7" s="6"/>
    </row>
    <row r="8" spans="1:10" x14ac:dyDescent="0.4">
      <c r="A8" s="6" t="s">
        <v>137</v>
      </c>
      <c r="B8" s="6"/>
      <c r="C8" s="6">
        <v>600000</v>
      </c>
      <c r="D8" s="6"/>
      <c r="E8" s="6"/>
    </row>
    <row r="9" spans="1:10" x14ac:dyDescent="0.4">
      <c r="A9" s="6" t="s">
        <v>187</v>
      </c>
      <c r="B9" s="6"/>
      <c r="C9" s="6"/>
      <c r="D9" s="6">
        <v>900000</v>
      </c>
      <c r="E9" s="6"/>
    </row>
    <row r="10" spans="1:10" x14ac:dyDescent="0.4">
      <c r="A10" s="6" t="s">
        <v>138</v>
      </c>
      <c r="B10" s="6">
        <v>800000</v>
      </c>
      <c r="C10" s="6"/>
      <c r="D10" s="6"/>
      <c r="E10" s="6"/>
    </row>
    <row r="11" spans="1:10" x14ac:dyDescent="0.4">
      <c r="A11" s="6" t="s">
        <v>139</v>
      </c>
      <c r="B11" s="18"/>
      <c r="C11" s="18"/>
      <c r="D11" s="18"/>
      <c r="E11" s="6">
        <v>600000</v>
      </c>
    </row>
    <row r="12" spans="1:10" x14ac:dyDescent="0.4">
      <c r="A12" s="6" t="s">
        <v>11</v>
      </c>
      <c r="B12" s="6">
        <f>SUM(B4:B11)</f>
        <v>2800000</v>
      </c>
      <c r="C12" s="6">
        <f>SUM(C4:C11)</f>
        <v>1100000</v>
      </c>
      <c r="D12" s="6">
        <f>SUM(D4:D11)</f>
        <v>2700000</v>
      </c>
      <c r="E12" s="6">
        <f>SUM(E4:E11)</f>
        <v>4400000</v>
      </c>
    </row>
    <row r="13" spans="1:10" x14ac:dyDescent="0.4">
      <c r="A13" s="17" t="s">
        <v>192</v>
      </c>
      <c r="B13" s="6">
        <f>250000+50000</f>
        <v>300000</v>
      </c>
      <c r="C13" s="6">
        <f>50000-10000</f>
        <v>40000</v>
      </c>
      <c r="D13" s="6">
        <f>340000+60000</f>
        <v>400000</v>
      </c>
      <c r="E13" s="6">
        <f>500000-300000</f>
        <v>200000</v>
      </c>
    </row>
    <row r="14" spans="1:10" x14ac:dyDescent="0.4">
      <c r="A14" s="6" t="s">
        <v>17</v>
      </c>
      <c r="B14" s="12">
        <f>B12-B13</f>
        <v>2500000</v>
      </c>
      <c r="C14" s="12">
        <f>C12-C13</f>
        <v>1060000</v>
      </c>
      <c r="D14" s="12">
        <f>D12-D13</f>
        <v>2300000</v>
      </c>
      <c r="E14" s="12">
        <f>E12-E13</f>
        <v>4200000</v>
      </c>
    </row>
    <row r="15" spans="1:10" x14ac:dyDescent="0.4">
      <c r="A15" s="6" t="s">
        <v>51</v>
      </c>
      <c r="B15" s="19">
        <v>6.6699999999999995E-2</v>
      </c>
      <c r="C15" s="19">
        <v>0.33329999999999999</v>
      </c>
      <c r="D15" s="19">
        <v>0.26669999999999999</v>
      </c>
      <c r="E15" s="18">
        <v>0.2</v>
      </c>
    </row>
    <row r="16" spans="1:10" x14ac:dyDescent="0.4">
      <c r="A16" s="6" t="s">
        <v>140</v>
      </c>
      <c r="B16" s="12">
        <f>B14*B15</f>
        <v>166750</v>
      </c>
      <c r="C16" s="12">
        <f t="shared" ref="C16:E16" si="0">C14*C15</f>
        <v>353298</v>
      </c>
      <c r="D16" s="12">
        <f t="shared" si="0"/>
        <v>613410</v>
      </c>
      <c r="E16" s="12">
        <f t="shared" si="0"/>
        <v>840000</v>
      </c>
    </row>
    <row r="17" spans="1:5" x14ac:dyDescent="0.4">
      <c r="A17" s="6" t="s">
        <v>141</v>
      </c>
      <c r="B17" s="6">
        <f>B14-B16</f>
        <v>2333250</v>
      </c>
      <c r="C17" s="6">
        <f>C14-C16</f>
        <v>706702</v>
      </c>
      <c r="D17" s="6">
        <f>D14-D16</f>
        <v>1686590</v>
      </c>
      <c r="E17" s="6">
        <f>E14-E16</f>
        <v>3360000</v>
      </c>
    </row>
    <row r="19" spans="1:5" x14ac:dyDescent="0.4">
      <c r="A19" s="1" t="s">
        <v>142</v>
      </c>
    </row>
    <row r="20" spans="1:5" x14ac:dyDescent="0.4">
      <c r="A20" s="6" t="s">
        <v>42</v>
      </c>
      <c r="B20" s="6" t="s">
        <v>133</v>
      </c>
      <c r="C20" s="6" t="s">
        <v>3</v>
      </c>
      <c r="D20" s="6" t="s">
        <v>4</v>
      </c>
      <c r="E20" s="6" t="s">
        <v>68</v>
      </c>
    </row>
    <row r="21" spans="1:5" x14ac:dyDescent="0.4">
      <c r="A21" s="6" t="s">
        <v>52</v>
      </c>
      <c r="B21" s="6">
        <f>B17</f>
        <v>2333250</v>
      </c>
      <c r="C21" s="6">
        <f>C17</f>
        <v>706702</v>
      </c>
      <c r="D21" s="6">
        <f>D17</f>
        <v>1686590</v>
      </c>
      <c r="E21" s="6">
        <f>E17</f>
        <v>3360000</v>
      </c>
    </row>
    <row r="22" spans="1:5" x14ac:dyDescent="0.4">
      <c r="A22" s="17" t="s">
        <v>24</v>
      </c>
      <c r="B22" s="6"/>
      <c r="C22" s="6"/>
      <c r="D22" s="6"/>
      <c r="E22" s="6"/>
    </row>
    <row r="23" spans="1:5" x14ac:dyDescent="0.4">
      <c r="A23" s="6" t="s">
        <v>143</v>
      </c>
      <c r="B23" s="6">
        <v>400000</v>
      </c>
      <c r="C23" s="6"/>
      <c r="D23" s="6"/>
      <c r="E23" s="6"/>
    </row>
    <row r="24" spans="1:5" x14ac:dyDescent="0.4">
      <c r="A24" s="6" t="s">
        <v>144</v>
      </c>
      <c r="B24" s="6"/>
      <c r="C24" s="6"/>
      <c r="D24" s="6"/>
      <c r="E24" s="6">
        <v>1200000</v>
      </c>
    </row>
    <row r="25" spans="1:5" x14ac:dyDescent="0.4">
      <c r="A25" s="6" t="s">
        <v>91</v>
      </c>
      <c r="B25" s="6">
        <v>75000</v>
      </c>
      <c r="C25" s="6">
        <v>0</v>
      </c>
      <c r="D25" s="6">
        <v>39000</v>
      </c>
      <c r="E25" s="6"/>
    </row>
    <row r="26" spans="1:5" x14ac:dyDescent="0.4">
      <c r="A26" s="17" t="s">
        <v>145</v>
      </c>
      <c r="E26" s="6">
        <v>270000</v>
      </c>
    </row>
    <row r="27" spans="1:5" x14ac:dyDescent="0.4">
      <c r="A27" s="6" t="s">
        <v>96</v>
      </c>
      <c r="B27" s="6">
        <f>SUM(B21:B26)</f>
        <v>2808250</v>
      </c>
      <c r="C27" s="6">
        <f>SUM(C21:C26)</f>
        <v>706702</v>
      </c>
      <c r="D27" s="6">
        <f>SUM(D21:D26)</f>
        <v>1725590</v>
      </c>
      <c r="E27" s="6">
        <f>SUM(E21:E26)</f>
        <v>4830000</v>
      </c>
    </row>
    <row r="29" spans="1:5" x14ac:dyDescent="0.4">
      <c r="A29" s="1" t="s">
        <v>146</v>
      </c>
      <c r="C29" s="1" t="s">
        <v>133</v>
      </c>
      <c r="D29" s="1" t="s">
        <v>3</v>
      </c>
      <c r="E29" s="1" t="s">
        <v>4</v>
      </c>
    </row>
    <row r="30" spans="1:5" x14ac:dyDescent="0.4">
      <c r="A30" s="1" t="s">
        <v>50</v>
      </c>
      <c r="C30" s="1">
        <v>2500000</v>
      </c>
      <c r="D30" s="1">
        <v>1060000</v>
      </c>
      <c r="E30" s="1">
        <v>2300000</v>
      </c>
    </row>
    <row r="31" spans="1:5" x14ac:dyDescent="0.4">
      <c r="A31" s="1" t="s">
        <v>147</v>
      </c>
      <c r="C31" s="20">
        <f>C30*7/100</f>
        <v>175000</v>
      </c>
      <c r="D31" s="25">
        <f>D30*0.07</f>
        <v>74200</v>
      </c>
      <c r="E31" s="20">
        <f>E30*0.07</f>
        <v>161000.00000000003</v>
      </c>
    </row>
    <row r="32" spans="1:5" x14ac:dyDescent="0.4">
      <c r="A32" s="1" t="s">
        <v>148</v>
      </c>
      <c r="C32" s="1">
        <v>250000</v>
      </c>
      <c r="D32" s="20">
        <v>45000</v>
      </c>
      <c r="E32" s="1">
        <v>200000</v>
      </c>
    </row>
    <row r="33" spans="1:5" x14ac:dyDescent="0.4">
      <c r="A33" s="1" t="s">
        <v>122</v>
      </c>
    </row>
    <row r="34" spans="1:5" x14ac:dyDescent="0.4">
      <c r="A34" s="1" t="s">
        <v>33</v>
      </c>
      <c r="C34" s="1">
        <f>C32-C31</f>
        <v>75000</v>
      </c>
      <c r="D34" s="1">
        <v>0</v>
      </c>
      <c r="E34" s="1">
        <v>39000</v>
      </c>
    </row>
    <row r="36" spans="1:5" x14ac:dyDescent="0.4">
      <c r="A36" s="1" t="s">
        <v>149</v>
      </c>
    </row>
    <row r="37" spans="1:5" x14ac:dyDescent="0.4">
      <c r="A37" s="1" t="s">
        <v>150</v>
      </c>
      <c r="B37" s="1">
        <v>6000000</v>
      </c>
      <c r="E37" s="1" t="s">
        <v>202</v>
      </c>
    </row>
    <row r="38" spans="1:5" x14ac:dyDescent="0.4">
      <c r="A38" s="24" t="s">
        <v>151</v>
      </c>
      <c r="B38" s="1">
        <v>5300000</v>
      </c>
      <c r="C38" s="1" t="s">
        <v>154</v>
      </c>
      <c r="E38" s="1" t="s">
        <v>203</v>
      </c>
    </row>
    <row r="39" spans="1:5" x14ac:dyDescent="0.4">
      <c r="A39" s="24" t="s">
        <v>204</v>
      </c>
      <c r="B39" s="1">
        <f>B37-B38</f>
        <v>700000</v>
      </c>
    </row>
    <row r="40" spans="1:5" x14ac:dyDescent="0.4">
      <c r="A40" s="1" t="s">
        <v>152</v>
      </c>
      <c r="B40" s="1">
        <v>200000</v>
      </c>
    </row>
    <row r="41" spans="1:5" x14ac:dyDescent="0.4">
      <c r="A41" s="24" t="s">
        <v>153</v>
      </c>
      <c r="B41" s="1">
        <f>B37-B38-B40</f>
        <v>500000</v>
      </c>
      <c r="E41" s="1" t="s">
        <v>200</v>
      </c>
    </row>
    <row r="42" spans="1:5" x14ac:dyDescent="0.4">
      <c r="A42" s="1" t="s">
        <v>155</v>
      </c>
      <c r="B42" s="1">
        <v>250000</v>
      </c>
      <c r="E42" s="1" t="s">
        <v>201</v>
      </c>
    </row>
    <row r="43" spans="1:5" x14ac:dyDescent="0.4">
      <c r="A43" s="1" t="s">
        <v>156</v>
      </c>
      <c r="B43" s="1">
        <v>520000</v>
      </c>
    </row>
    <row r="44" spans="1:5" x14ac:dyDescent="0.4">
      <c r="A44" s="1" t="s">
        <v>122</v>
      </c>
    </row>
    <row r="45" spans="1:5" x14ac:dyDescent="0.4">
      <c r="A45" s="1" t="s">
        <v>157</v>
      </c>
      <c r="B45" s="1">
        <f>B43-B42</f>
        <v>270000</v>
      </c>
      <c r="C45" s="1" t="s">
        <v>158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2081</vt:lpstr>
      <vt:lpstr>TU 2079</vt:lpstr>
      <vt:lpstr>tu2075</vt:lpstr>
      <vt:lpstr>TU 2073</vt:lpstr>
      <vt:lpstr>PP18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2025-11-06T13:25:22Z</dcterms:created>
  <dcterms:modified xsi:type="dcterms:W3CDTF">2026-01-10T15:30:02Z</dcterms:modified>
</cp:coreProperties>
</file>